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ho-takahashi/Downloads/"/>
    </mc:Choice>
  </mc:AlternateContent>
  <xr:revisionPtr revIDLastSave="0" documentId="13_ncr:1_{628CE858-DC32-C442-9EDE-11D67DAE4B12}" xr6:coauthVersionLast="47" xr6:coauthVersionMax="47" xr10:uidLastSave="{00000000-0000-0000-0000-000000000000}"/>
  <bookViews>
    <workbookView xWindow="47060" yWindow="9100" windowWidth="28800" windowHeight="17500" xr2:uid="{00000000-000D-0000-FFFF-FFFF00000000}"/>
  </bookViews>
  <sheets>
    <sheet name="通信量概算表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9" l="1" a="1"/>
  <c r="F26" i="9" s="1"/>
  <c r="F17" i="9" a="1"/>
  <c r="F17" i="9" s="1"/>
  <c r="L17" i="9" s="1"/>
  <c r="L18" i="9" s="1"/>
  <c r="F13" i="9" a="1"/>
  <c r="F13" i="9" s="1"/>
  <c r="J13" i="9" s="1"/>
  <c r="E36" i="9"/>
  <c r="D36" i="9"/>
  <c r="E35" i="9"/>
  <c r="D35" i="9"/>
  <c r="E34" i="9"/>
  <c r="D34" i="9"/>
  <c r="E33" i="9"/>
  <c r="D33" i="9"/>
  <c r="E32" i="9"/>
  <c r="D32" i="9"/>
  <c r="D26" i="9"/>
  <c r="B26" i="9"/>
  <c r="B17" i="9"/>
  <c r="D13" i="9"/>
  <c r="B13" i="9"/>
  <c r="J17" i="9" l="1"/>
  <c r="J18" i="9" s="1"/>
  <c r="L26" i="9"/>
  <c r="L27" i="9" s="1"/>
  <c r="J20" i="9"/>
  <c r="J14" i="9"/>
  <c r="J21" i="9" s="1"/>
  <c r="L13" i="9"/>
  <c r="J26" i="9"/>
  <c r="J27" i="9" s="1"/>
  <c r="L20" i="9" l="1"/>
  <c r="L14" i="9"/>
  <c r="L21" i="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<sst xmlns="http://schemas.openxmlformats.org/spreadsheetml/2006/main" count="101" uniqueCount="60">
  <si>
    <t>赤色の枠内を設定してください。</t>
  </si>
  <si>
    <t>設定内容</t>
  </si>
  <si>
    <t>注意</t>
  </si>
  <si>
    <t>映像Kbps</t>
  </si>
  <si>
    <t>Kbps (kilo bit per second)</t>
  </si>
  <si>
    <t>計算結果は、あくまで最大値であること。</t>
  </si>
  <si>
    <t>音声Kbps</t>
  </si>
  <si>
    <t>ネットワーク環境、利用端末、ブラウザによって数値は変動します。</t>
  </si>
  <si>
    <t>ホスト数(17上限)</t>
  </si>
  <si>
    <t>キャリアにより通信量(バイト)の換算が１０進数と2進数どちらかになります。</t>
  </si>
  <si>
    <t>利用時間</t>
  </si>
  <si>
    <t>1時間</t>
  </si>
  <si>
    <t>ホスト側</t>
  </si>
  <si>
    <t>ダウンロード計算ロジック</t>
  </si>
  <si>
    <t>映像音声ビットレート</t>
  </si>
  <si>
    <t>1拠点での受信ストリーム数</t>
  </si>
  <si>
    <t>時間</t>
  </si>
  <si>
    <t>bit-&gt;MegaByte</t>
  </si>
  <si>
    <t>x</t>
  </si>
  <si>
    <t>/</t>
  </si>
  <si>
    <t>(8*1000)</t>
  </si>
  <si>
    <t>＝</t>
  </si>
  <si>
    <t>MB</t>
  </si>
  <si>
    <t>GB</t>
  </si>
  <si>
    <t>アップロード計算ロジック</t>
  </si>
  <si>
    <t>1拠点での送信ストリーム数</t>
  </si>
  <si>
    <t>送受信通信量合計：</t>
  </si>
  <si>
    <t>※10進数</t>
  </si>
  <si>
    <t>※2進数: 1MB＝1024KB, 1GB＝1024MB</t>
  </si>
  <si>
    <t>オーディエンス側</t>
  </si>
  <si>
    <t>参考値：1対1のビデオ通話を1時間実施時のトータル通信量</t>
  </si>
  <si>
    <t>MB(10進数)</t>
  </si>
  <si>
    <t>MB(2進数)</t>
  </si>
  <si>
    <t>Agora preset：</t>
  </si>
  <si>
    <t>Video Profile</t>
  </si>
  <si>
    <t>Resolution (W×H)</t>
  </si>
  <si>
    <t>Frame rate (fps）</t>
  </si>
  <si>
    <t>Bitrate（Kbps）</t>
  </si>
  <si>
    <t>Audio Profile</t>
  </si>
  <si>
    <t>Sample rate (kHz)</t>
  </si>
  <si>
    <t>mono / stereo</t>
  </si>
  <si>
    <t>Encoding rate (Kbps)</t>
  </si>
  <si>
    <t>120p</t>
  </si>
  <si>
    <t>160 × 120</t>
  </si>
  <si>
    <t>speech_standard</t>
  </si>
  <si>
    <t>mono</t>
  </si>
  <si>
    <t>360p</t>
  </si>
  <si>
    <t>640 × 360</t>
  </si>
  <si>
    <t>music_standard</t>
  </si>
  <si>
    <t>480p</t>
  </si>
  <si>
    <t>640 × 480</t>
  </si>
  <si>
    <t>standard_stereo</t>
  </si>
  <si>
    <t>stereo</t>
  </si>
  <si>
    <t>720p</t>
  </si>
  <si>
    <t>1280 × 720</t>
  </si>
  <si>
    <t>high_quality</t>
  </si>
  <si>
    <t>1080p</t>
  </si>
  <si>
    <t>1920 × 1080</t>
  </si>
  <si>
    <t>high_quality_stereo</t>
  </si>
  <si>
    <t>※参照リファレンス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</si>
</sst>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rgb="FF000000"/>
      <name val="Arial"/>
    </font>
    <font>
      <sz val="6"/>
      <name val="Tsukushi A Round Gothic Bold"/>
      <family val="3"/>
      <charset val="128"/>
    </font>
    <font>
      <sz val="14"/>
      <name val="Meiryo UI"/>
      <family val="2"/>
      <charset val="128"/>
    </font>
    <font>
      <sz val="10"/>
      <color rgb="FF000000"/>
      <name val="Meiryo UI"/>
      <family val="2"/>
      <charset val="128"/>
    </font>
    <font>
      <b/>
      <sz val="14"/>
      <color rgb="FFFF0000"/>
      <name val="Meiryo UI"/>
      <family val="2"/>
      <charset val="128"/>
    </font>
    <font>
      <sz val="10"/>
      <name val="Meiryo UI"/>
      <family val="2"/>
      <charset val="128"/>
    </font>
    <font>
      <b/>
      <sz val="10"/>
      <name val="Meiryo UI"/>
      <family val="2"/>
      <charset val="128"/>
    </font>
    <font>
      <b/>
      <sz val="12"/>
      <name val="Meiryo UI"/>
      <family val="2"/>
      <charset val="128"/>
    </font>
    <font>
      <sz val="12"/>
      <name val="Meiryo UI"/>
      <family val="2"/>
      <charset val="128"/>
    </font>
    <font>
      <b/>
      <sz val="10"/>
      <color rgb="FFFF0000"/>
      <name val="Meiryo UI"/>
      <family val="2"/>
      <charset val="128"/>
    </font>
    <font>
      <sz val="18"/>
      <name val="Meiryo UI"/>
      <family val="2"/>
      <charset val="128"/>
    </font>
    <font>
      <b/>
      <sz val="14"/>
      <color rgb="FF0000FF"/>
      <name val="Meiryo UI"/>
      <family val="2"/>
      <charset val="128"/>
    </font>
    <font>
      <b/>
      <sz val="14"/>
      <color rgb="FF4A86E8"/>
      <name val="Meiryo UI"/>
      <family val="2"/>
      <charset val="128"/>
    </font>
    <font>
      <b/>
      <sz val="18"/>
      <name val="Meiryo UI"/>
      <family val="2"/>
      <charset val="128"/>
    </font>
    <font>
      <b/>
      <sz val="10"/>
      <color rgb="FF000000"/>
      <name val="Meiryo UI"/>
      <family val="2"/>
      <charset val="128"/>
    </font>
    <font>
      <b/>
      <sz val="16"/>
      <color rgb="FF0000FF"/>
      <name val="Meiryo UI"/>
      <family val="2"/>
      <charset val="128"/>
    </font>
    <font>
      <sz val="16"/>
      <name val="Meiryo UI"/>
      <family val="2"/>
      <charset val="128"/>
    </font>
    <font>
      <b/>
      <sz val="16"/>
      <color rgb="FF4A86E8"/>
      <name val="Meiryo UI"/>
      <family val="2"/>
      <charset val="128"/>
    </font>
    <font>
      <b/>
      <sz val="14"/>
      <color rgb="FF9900FF"/>
      <name val="Meiryo UI"/>
      <family val="2"/>
      <charset val="128"/>
    </font>
    <font>
      <b/>
      <sz val="14"/>
      <color rgb="FF8E7CC3"/>
      <name val="Meiryo UI"/>
      <family val="2"/>
      <charset val="128"/>
    </font>
    <font>
      <u/>
      <sz val="10"/>
      <color rgb="FF1155CC"/>
      <name val="Meiryo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rgb="FF000000"/>
      </bottom>
      <diagonal/>
    </border>
    <border>
      <left style="thick">
        <color rgb="FFFF0000"/>
      </left>
      <right style="thick">
        <color rgb="FFFF0000"/>
      </right>
      <top style="thin">
        <color rgb="FF000000"/>
      </top>
      <bottom style="thin">
        <color rgb="FF000000"/>
      </bottom>
      <diagonal/>
    </border>
    <border>
      <left style="thick">
        <color rgb="FFFF0000"/>
      </left>
      <right style="thick">
        <color rgb="FFFF0000"/>
      </right>
      <top style="thin">
        <color rgb="FF000000"/>
      </top>
      <bottom style="thick">
        <color rgb="FFFF0000"/>
      </bottom>
      <diagonal/>
    </border>
    <border>
      <left style="thick">
        <color rgb="FFB7B7B7"/>
      </left>
      <right/>
      <top style="thick">
        <color rgb="FFB7B7B7"/>
      </top>
      <bottom/>
      <diagonal/>
    </border>
    <border>
      <left/>
      <right/>
      <top style="thick">
        <color rgb="FFB7B7B7"/>
      </top>
      <bottom/>
      <diagonal/>
    </border>
    <border>
      <left/>
      <right style="thick">
        <color rgb="FFB7B7B7"/>
      </right>
      <top style="thick">
        <color rgb="FFB7B7B7"/>
      </top>
      <bottom/>
      <diagonal/>
    </border>
    <border>
      <left style="thick">
        <color rgb="FFB7B7B7"/>
      </left>
      <right/>
      <top/>
      <bottom/>
      <diagonal/>
    </border>
    <border>
      <left/>
      <right style="thick">
        <color rgb="FFB7B7B7"/>
      </right>
      <top/>
      <bottom/>
      <diagonal/>
    </border>
    <border>
      <left style="thick">
        <color rgb="FFB7B7B7"/>
      </left>
      <right/>
      <top/>
      <bottom style="medium">
        <color rgb="FFB7B7B7"/>
      </bottom>
      <diagonal/>
    </border>
    <border>
      <left/>
      <right/>
      <top/>
      <bottom style="medium">
        <color rgb="FFB7B7B7"/>
      </bottom>
      <diagonal/>
    </border>
    <border>
      <left/>
      <right style="thick">
        <color rgb="FFB7B7B7"/>
      </right>
      <top/>
      <bottom style="medium">
        <color rgb="FFB7B7B7"/>
      </bottom>
      <diagonal/>
    </border>
    <border>
      <left style="thick">
        <color rgb="FFB7B7B7"/>
      </left>
      <right/>
      <top/>
      <bottom style="thick">
        <color rgb="FFB7B7B7"/>
      </bottom>
      <diagonal/>
    </border>
    <border>
      <left/>
      <right/>
      <top/>
      <bottom style="thick">
        <color rgb="FFB7B7B7"/>
      </bottom>
      <diagonal/>
    </border>
    <border>
      <left/>
      <right style="thick">
        <color rgb="FFB7B7B7"/>
      </right>
      <top/>
      <bottom style="thick">
        <color rgb="FFB7B7B7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/>
    <xf numFmtId="0" fontId="9" fillId="0" borderId="0" xfId="0" applyFont="1" applyAlignment="1"/>
    <xf numFmtId="0" fontId="8" fillId="2" borderId="3" xfId="0" applyFont="1" applyFill="1" applyBorder="1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6" xfId="0" applyFont="1" applyBorder="1" applyAlignment="1"/>
    <xf numFmtId="0" fontId="6" fillId="0" borderId="7" xfId="0" applyFont="1" applyBorder="1" applyAlignment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 applyAlignment="1"/>
    <xf numFmtId="0" fontId="5" fillId="0" borderId="0" xfId="0" applyFont="1"/>
    <xf numFmtId="0" fontId="5" fillId="0" borderId="11" xfId="0" applyFont="1" applyBorder="1"/>
    <xf numFmtId="0" fontId="10" fillId="0" borderId="0" xfId="0" applyFont="1"/>
    <xf numFmtId="0" fontId="5" fillId="0" borderId="10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2" fillId="0" borderId="11" xfId="0" applyFont="1" applyBorder="1" applyAlignment="1"/>
    <xf numFmtId="0" fontId="5" fillId="0" borderId="12" xfId="0" applyFont="1" applyBorder="1"/>
    <xf numFmtId="0" fontId="5" fillId="0" borderId="13" xfId="0" applyFont="1" applyBorder="1"/>
    <xf numFmtId="0" fontId="11" fillId="0" borderId="13" xfId="0" applyFont="1" applyBorder="1"/>
    <xf numFmtId="0" fontId="2" fillId="0" borderId="13" xfId="0" applyFont="1" applyBorder="1" applyAlignment="1"/>
    <xf numFmtId="0" fontId="12" fillId="0" borderId="13" xfId="0" applyFont="1" applyBorder="1"/>
    <xf numFmtId="0" fontId="2" fillId="0" borderId="14" xfId="0" applyFont="1" applyBorder="1" applyAlignment="1"/>
    <xf numFmtId="0" fontId="6" fillId="0" borderId="10" xfId="0" applyFont="1" applyBorder="1" applyAlignment="1"/>
    <xf numFmtId="0" fontId="2" fillId="0" borderId="0" xfId="0" applyFont="1"/>
    <xf numFmtId="0" fontId="2" fillId="0" borderId="11" xfId="0" applyFont="1" applyBorder="1"/>
    <xf numFmtId="0" fontId="5" fillId="0" borderId="2" xfId="0" applyFont="1" applyBorder="1" applyAlignment="1"/>
    <xf numFmtId="0" fontId="5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5" fillId="0" borderId="12" xfId="0" applyFont="1" applyBorder="1" applyAlignment="1"/>
    <xf numFmtId="0" fontId="5" fillId="0" borderId="13" xfId="0" applyFont="1" applyBorder="1" applyAlignment="1"/>
    <xf numFmtId="0" fontId="11" fillId="0" borderId="13" xfId="0" applyFont="1" applyBorder="1" applyAlignment="1">
      <alignment horizontal="right"/>
    </xf>
    <xf numFmtId="0" fontId="5" fillId="0" borderId="10" xfId="0" applyFont="1" applyBorder="1"/>
    <xf numFmtId="0" fontId="13" fillId="0" borderId="0" xfId="0" applyFont="1"/>
    <xf numFmtId="0" fontId="14" fillId="3" borderId="2" xfId="0" applyFont="1" applyFill="1" applyBorder="1" applyAlignment="1">
      <alignment horizontal="left"/>
    </xf>
    <xf numFmtId="0" fontId="15" fillId="0" borderId="0" xfId="0" applyFont="1"/>
    <xf numFmtId="0" fontId="16" fillId="0" borderId="0" xfId="0" applyFont="1" applyAlignment="1"/>
    <xf numFmtId="0" fontId="17" fillId="0" borderId="0" xfId="0" applyFont="1"/>
    <xf numFmtId="0" fontId="16" fillId="0" borderId="11" xfId="0" applyFont="1" applyBorder="1" applyAlignment="1"/>
    <xf numFmtId="0" fontId="5" fillId="0" borderId="15" xfId="0" applyFont="1" applyBorder="1"/>
    <xf numFmtId="0" fontId="5" fillId="0" borderId="16" xfId="0" applyFont="1" applyBorder="1"/>
    <xf numFmtId="0" fontId="15" fillId="0" borderId="16" xfId="0" applyFont="1" applyBorder="1"/>
    <xf numFmtId="0" fontId="16" fillId="0" borderId="16" xfId="0" applyFont="1" applyBorder="1" applyAlignment="1"/>
    <xf numFmtId="0" fontId="17" fillId="0" borderId="16" xfId="0" applyFont="1" applyBorder="1"/>
    <xf numFmtId="0" fontId="16" fillId="0" borderId="17" xfId="0" applyFont="1" applyBorder="1" applyAlignment="1"/>
    <xf numFmtId="0" fontId="18" fillId="0" borderId="0" xfId="0" applyFont="1"/>
    <xf numFmtId="0" fontId="19" fillId="0" borderId="0" xfId="0" applyFont="1"/>
    <xf numFmtId="0" fontId="18" fillId="0" borderId="16" xfId="0" applyFont="1" applyBorder="1"/>
    <xf numFmtId="0" fontId="2" fillId="0" borderId="16" xfId="0" applyFont="1" applyBorder="1" applyAlignment="1"/>
    <xf numFmtId="0" fontId="19" fillId="0" borderId="16" xfId="0" applyFont="1" applyBorder="1"/>
    <xf numFmtId="0" fontId="2" fillId="0" borderId="17" xfId="0" applyFont="1" applyBorder="1" applyAlignment="1"/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left"/>
    </xf>
    <xf numFmtId="0" fontId="5" fillId="0" borderId="1" xfId="0" applyFont="1" applyBorder="1" applyAlignment="1"/>
    <xf numFmtId="0" fontId="5" fillId="0" borderId="3" xfId="0" applyFont="1" applyBorder="1" applyAlignment="1"/>
    <xf numFmtId="0" fontId="5" fillId="0" borderId="18" xfId="0" applyFont="1" applyBorder="1"/>
    <xf numFmtId="0" fontId="5" fillId="0" borderId="1" xfId="0" applyFont="1" applyBorder="1"/>
    <xf numFmtId="0" fontId="5" fillId="2" borderId="1" xfId="0" applyFont="1" applyFill="1" applyBorder="1" applyAlignment="1"/>
    <xf numFmtId="0" fontId="6" fillId="0" borderId="1" xfId="0" applyFont="1" applyBorder="1" applyAlignment="1"/>
    <xf numFmtId="0" fontId="20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agora.io/en/Video/API%20Reference/web_ng/globals.html" TargetMode="External"/><Relationship Id="rId1" Type="http://schemas.openxmlformats.org/officeDocument/2006/relationships/hyperlink" Target="https://docs.agora.io/en/Video/video_profile_web_ng?platform=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Z46"/>
  <sheetViews>
    <sheetView tabSelected="1" workbookViewId="0"/>
  </sheetViews>
  <sheetFormatPr baseColWidth="10" defaultColWidth="14.5" defaultRowHeight="15"/>
  <cols>
    <col min="1" max="1" width="4" style="2" customWidth="1"/>
    <col min="2" max="10" width="18.83203125" style="2" customWidth="1"/>
    <col min="11" max="11" width="8.5" style="2" customWidth="1"/>
    <col min="12" max="12" width="18.83203125" style="2" customWidth="1"/>
    <col min="13" max="13" width="9.33203125" style="2" customWidth="1"/>
    <col min="14" max="16384" width="14.5" style="2"/>
  </cols>
  <sheetData>
    <row r="1" spans="1:26" ht="20">
      <c r="A1" s="1"/>
      <c r="B1" s="1"/>
    </row>
    <row r="2" spans="1:26" ht="20">
      <c r="A2" s="1"/>
      <c r="B2" s="3" t="s">
        <v>0</v>
      </c>
    </row>
    <row r="3" spans="1:26">
      <c r="A3" s="4"/>
      <c r="B3" s="4"/>
    </row>
    <row r="4" spans="1:26" ht="18">
      <c r="A4" s="5"/>
      <c r="B4" s="6" t="s">
        <v>1</v>
      </c>
      <c r="C4" s="7"/>
      <c r="F4" s="8" t="s">
        <v>2</v>
      </c>
    </row>
    <row r="5" spans="1:26" ht="18">
      <c r="A5" s="4"/>
      <c r="B5" s="9" t="s">
        <v>3</v>
      </c>
      <c r="C5" s="10">
        <v>500</v>
      </c>
      <c r="D5" s="4" t="s">
        <v>4</v>
      </c>
      <c r="F5" s="4" t="s">
        <v>5</v>
      </c>
    </row>
    <row r="6" spans="1:26" ht="18">
      <c r="A6" s="4"/>
      <c r="B6" s="9" t="s">
        <v>6</v>
      </c>
      <c r="C6" s="11">
        <v>40</v>
      </c>
      <c r="F6" s="4" t="s">
        <v>7</v>
      </c>
    </row>
    <row r="7" spans="1:26" ht="18">
      <c r="A7" s="4"/>
      <c r="B7" s="9" t="s">
        <v>8</v>
      </c>
      <c r="C7" s="11">
        <v>5</v>
      </c>
      <c r="F7" s="4" t="s">
        <v>9</v>
      </c>
    </row>
    <row r="8" spans="1:26" ht="18">
      <c r="A8" s="4"/>
      <c r="B8" s="9" t="s">
        <v>10</v>
      </c>
      <c r="C8" s="12" t="s">
        <v>11</v>
      </c>
    </row>
    <row r="10" spans="1:26" ht="18">
      <c r="A10" s="5"/>
      <c r="B10" s="6" t="s">
        <v>12</v>
      </c>
    </row>
    <row r="11" spans="1:26">
      <c r="A11" s="5"/>
      <c r="B11" s="13" t="s">
        <v>13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5"/>
    </row>
    <row r="12" spans="1:26">
      <c r="A12" s="4"/>
      <c r="B12" s="16" t="s">
        <v>14</v>
      </c>
      <c r="C12" s="17"/>
      <c r="D12" s="4" t="s">
        <v>15</v>
      </c>
      <c r="E12" s="17"/>
      <c r="F12" s="4" t="s">
        <v>16</v>
      </c>
      <c r="G12" s="17"/>
      <c r="H12" s="4" t="s">
        <v>17</v>
      </c>
      <c r="I12" s="17"/>
      <c r="M12" s="18"/>
    </row>
    <row r="13" spans="1:26" ht="25">
      <c r="A13" s="19"/>
      <c r="B13" s="20">
        <f>SUMIF(C5:C6,"&lt;&gt;"&amp;"",C5:C6)</f>
        <v>540</v>
      </c>
      <c r="C13" s="21" t="s">
        <v>18</v>
      </c>
      <c r="D13" s="17">
        <f>IF($C$7="","",$C$7-1)</f>
        <v>4</v>
      </c>
      <c r="E13" s="21" t="s">
        <v>18</v>
      </c>
      <c r="F13" s="17" cm="1">
        <f t="array" ref="F13">IF($C$8="","",(_xlfn.SWITCH($C$8,"5分",300,"15分",900,"1時間",3600,"3時間",10800)))</f>
        <v>3600</v>
      </c>
      <c r="G13" s="21" t="s">
        <v>19</v>
      </c>
      <c r="H13" s="4" t="s">
        <v>20</v>
      </c>
      <c r="I13" s="4" t="s">
        <v>21</v>
      </c>
      <c r="J13" s="22">
        <f>B13*D13*F13/8/1000</f>
        <v>972</v>
      </c>
      <c r="K13" s="1" t="s">
        <v>22</v>
      </c>
      <c r="L13" s="23">
        <f>ROUND(B13*D13*F13/8/1024,2)</f>
        <v>949.22</v>
      </c>
      <c r="M13" s="24" t="s">
        <v>22</v>
      </c>
    </row>
    <row r="14" spans="1:26" ht="20">
      <c r="B14" s="25"/>
      <c r="C14" s="26"/>
      <c r="D14" s="26"/>
      <c r="E14" s="26"/>
      <c r="F14" s="26"/>
      <c r="G14" s="26"/>
      <c r="H14" s="26"/>
      <c r="I14" s="26"/>
      <c r="J14" s="27">
        <f>J13/1000</f>
        <v>0.97199999999999998</v>
      </c>
      <c r="K14" s="28" t="s">
        <v>23</v>
      </c>
      <c r="L14" s="29">
        <f>ROUND(L13/1024,2)</f>
        <v>0.93</v>
      </c>
      <c r="M14" s="30" t="s">
        <v>23</v>
      </c>
    </row>
    <row r="15" spans="1:26" ht="20">
      <c r="A15" s="5"/>
      <c r="B15" s="31" t="s">
        <v>24</v>
      </c>
      <c r="C15" s="17"/>
      <c r="D15" s="17"/>
      <c r="E15" s="17"/>
      <c r="F15" s="17"/>
      <c r="G15" s="17"/>
      <c r="H15" s="17"/>
      <c r="I15" s="17"/>
      <c r="J15" s="32"/>
      <c r="K15" s="32"/>
      <c r="L15" s="32"/>
      <c r="M15" s="33"/>
    </row>
    <row r="16" spans="1:26" ht="20">
      <c r="A16" s="4"/>
      <c r="B16" s="16" t="s">
        <v>14</v>
      </c>
      <c r="C16" s="4"/>
      <c r="D16" s="34" t="s">
        <v>25</v>
      </c>
      <c r="E16" s="4"/>
      <c r="F16" s="4" t="s">
        <v>16</v>
      </c>
      <c r="G16" s="4"/>
      <c r="H16" s="4" t="s">
        <v>17</v>
      </c>
      <c r="I16" s="4"/>
      <c r="J16" s="1"/>
      <c r="K16" s="1"/>
      <c r="L16" s="1"/>
      <c r="M16" s="2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0">
      <c r="A17" s="4"/>
      <c r="B17" s="20">
        <f>SUMIF(C5:C6,"&lt;&gt;"&amp;"",C5:C6)</f>
        <v>540</v>
      </c>
      <c r="C17" s="21" t="s">
        <v>18</v>
      </c>
      <c r="D17" s="35">
        <v>1</v>
      </c>
      <c r="E17" s="21" t="s">
        <v>18</v>
      </c>
      <c r="F17" s="35" cm="1">
        <f t="array" ref="F17">IF($C$8="","",(_xlfn.SWITCH($C$8,"5分",300,"15分",900,"1時間",3600,"3時間",10800)))</f>
        <v>3600</v>
      </c>
      <c r="G17" s="21" t="s">
        <v>19</v>
      </c>
      <c r="H17" s="4" t="s">
        <v>20</v>
      </c>
      <c r="I17" s="4" t="s">
        <v>21</v>
      </c>
      <c r="J17" s="36">
        <f>B17*D17*F17/8/1000</f>
        <v>243</v>
      </c>
      <c r="K17" s="1" t="s">
        <v>22</v>
      </c>
      <c r="L17" s="23">
        <f>ROUND(B17*D17*F17/8/1024,2)</f>
        <v>237.3</v>
      </c>
      <c r="M17" s="24" t="s">
        <v>22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">
      <c r="A18" s="4"/>
      <c r="B18" s="37"/>
      <c r="C18" s="38"/>
      <c r="D18" s="38"/>
      <c r="E18" s="38"/>
      <c r="F18" s="38"/>
      <c r="G18" s="38"/>
      <c r="H18" s="38"/>
      <c r="I18" s="38"/>
      <c r="J18" s="39">
        <f>J17/1000</f>
        <v>0.24299999999999999</v>
      </c>
      <c r="K18" s="28" t="s">
        <v>23</v>
      </c>
      <c r="L18" s="29">
        <f>ROUND(L17/1024,2)</f>
        <v>0.23</v>
      </c>
      <c r="M18" s="30" t="s">
        <v>23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5">
      <c r="B19" s="40"/>
      <c r="J19" s="41"/>
      <c r="K19" s="41"/>
      <c r="M19" s="18"/>
    </row>
    <row r="20" spans="1:26" ht="22">
      <c r="B20" s="40"/>
      <c r="I20" s="42" t="s">
        <v>26</v>
      </c>
      <c r="J20" s="43">
        <f t="shared" ref="J20:J21" si="0">J13+J17</f>
        <v>1215</v>
      </c>
      <c r="K20" s="44" t="s">
        <v>22</v>
      </c>
      <c r="L20" s="45">
        <f t="shared" ref="L20:L21" si="1">L13+L17</f>
        <v>1186.52</v>
      </c>
      <c r="M20" s="46" t="s">
        <v>22</v>
      </c>
    </row>
    <row r="21" spans="1:26" ht="22">
      <c r="B21" s="47"/>
      <c r="C21" s="48"/>
      <c r="D21" s="48"/>
      <c r="E21" s="48"/>
      <c r="F21" s="48"/>
      <c r="G21" s="48"/>
      <c r="H21" s="48"/>
      <c r="I21" s="48"/>
      <c r="J21" s="49">
        <f t="shared" si="0"/>
        <v>1.2149999999999999</v>
      </c>
      <c r="K21" s="50" t="s">
        <v>23</v>
      </c>
      <c r="L21" s="51">
        <f t="shared" si="1"/>
        <v>1.1600000000000001</v>
      </c>
      <c r="M21" s="52" t="s">
        <v>23</v>
      </c>
    </row>
    <row r="22" spans="1:26">
      <c r="K22" s="4" t="s">
        <v>27</v>
      </c>
      <c r="M22" s="4" t="s">
        <v>28</v>
      </c>
    </row>
    <row r="23" spans="1:26" ht="18">
      <c r="B23" s="6" t="s">
        <v>29</v>
      </c>
    </row>
    <row r="24" spans="1:26">
      <c r="B24" s="13" t="s">
        <v>13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5"/>
    </row>
    <row r="25" spans="1:26">
      <c r="B25" s="16" t="s">
        <v>14</v>
      </c>
      <c r="C25" s="17"/>
      <c r="D25" s="4" t="s">
        <v>15</v>
      </c>
      <c r="E25" s="17"/>
      <c r="F25" s="4" t="s">
        <v>16</v>
      </c>
      <c r="G25" s="17"/>
      <c r="H25" s="4" t="s">
        <v>17</v>
      </c>
      <c r="I25" s="17"/>
      <c r="M25" s="18"/>
    </row>
    <row r="26" spans="1:26" ht="20">
      <c r="B26" s="20">
        <f>SUMIF(C5:C6,"&lt;&gt;"&amp;"",C5:C6)</f>
        <v>540</v>
      </c>
      <c r="C26" s="21" t="s">
        <v>18</v>
      </c>
      <c r="D26" s="17">
        <f>IF($C$7="","",$C$7)</f>
        <v>5</v>
      </c>
      <c r="E26" s="21" t="s">
        <v>18</v>
      </c>
      <c r="F26" s="17" cm="1">
        <f t="array" ref="F26">IF($C$8="","",(_xlfn.SWITCH($C$8,"5分",300,"15分",900,"1時間",3600,"3時間",10800)))</f>
        <v>3600</v>
      </c>
      <c r="G26" s="21" t="s">
        <v>19</v>
      </c>
      <c r="H26" s="4" t="s">
        <v>20</v>
      </c>
      <c r="I26" s="4" t="s">
        <v>21</v>
      </c>
      <c r="J26" s="53">
        <f>B26*D26*F26/8/1000</f>
        <v>1215</v>
      </c>
      <c r="K26" s="1" t="s">
        <v>22</v>
      </c>
      <c r="L26" s="54">
        <f>ROUND(B26*D26*F26/8/1024,2)</f>
        <v>1186.52</v>
      </c>
      <c r="M26" s="24" t="s">
        <v>22</v>
      </c>
    </row>
    <row r="27" spans="1:26" ht="20">
      <c r="B27" s="47"/>
      <c r="C27" s="48"/>
      <c r="D27" s="48"/>
      <c r="E27" s="48"/>
      <c r="F27" s="48"/>
      <c r="G27" s="48"/>
      <c r="H27" s="48"/>
      <c r="I27" s="48"/>
      <c r="J27" s="55">
        <f>J26/1000</f>
        <v>1.2150000000000001</v>
      </c>
      <c r="K27" s="56" t="s">
        <v>23</v>
      </c>
      <c r="L27" s="57">
        <f>ROUND(L26/1024,2)</f>
        <v>1.1599999999999999</v>
      </c>
      <c r="M27" s="58" t="s">
        <v>23</v>
      </c>
    </row>
    <row r="28" spans="1:26">
      <c r="B28" s="5"/>
      <c r="K28" s="4" t="s">
        <v>27</v>
      </c>
      <c r="M28" s="4" t="s">
        <v>28</v>
      </c>
    </row>
    <row r="29" spans="1:26">
      <c r="B29" s="5"/>
    </row>
    <row r="30" spans="1:26">
      <c r="B30" s="5" t="s">
        <v>30</v>
      </c>
    </row>
    <row r="31" spans="1:26">
      <c r="B31" s="59" t="s">
        <v>3</v>
      </c>
      <c r="C31" s="60" t="s">
        <v>6</v>
      </c>
      <c r="D31" s="61" t="s">
        <v>31</v>
      </c>
      <c r="E31" s="59" t="s">
        <v>32</v>
      </c>
    </row>
    <row r="32" spans="1:26">
      <c r="B32" s="62">
        <v>65</v>
      </c>
      <c r="C32" s="63">
        <v>24</v>
      </c>
      <c r="D32" s="64">
        <f t="shared" ref="D32:D36" si="2">(B32+C32)*2*3600/8/1000</f>
        <v>80.099999999999994</v>
      </c>
      <c r="E32" s="65">
        <f t="shared" ref="E32:E36" si="3">ROUND((B32+C32)*2*3600/8/1024,2)</f>
        <v>78.22</v>
      </c>
    </row>
    <row r="33" spans="2:10">
      <c r="B33" s="62">
        <v>400</v>
      </c>
      <c r="C33" s="63">
        <v>40</v>
      </c>
      <c r="D33" s="64">
        <f t="shared" si="2"/>
        <v>396</v>
      </c>
      <c r="E33" s="65">
        <f t="shared" si="3"/>
        <v>386.72</v>
      </c>
    </row>
    <row r="34" spans="2:10">
      <c r="B34" s="62">
        <v>500</v>
      </c>
      <c r="C34" s="63">
        <v>64</v>
      </c>
      <c r="D34" s="64">
        <f t="shared" si="2"/>
        <v>507.6</v>
      </c>
      <c r="E34" s="65">
        <f t="shared" si="3"/>
        <v>495.7</v>
      </c>
    </row>
    <row r="35" spans="2:10">
      <c r="B35" s="62">
        <v>1130</v>
      </c>
      <c r="C35" s="63">
        <v>128</v>
      </c>
      <c r="D35" s="64">
        <f t="shared" si="2"/>
        <v>1132.2</v>
      </c>
      <c r="E35" s="65">
        <f t="shared" si="3"/>
        <v>1105.6600000000001</v>
      </c>
    </row>
    <row r="36" spans="2:10">
      <c r="B36" s="62">
        <v>2080</v>
      </c>
      <c r="C36" s="63">
        <v>192</v>
      </c>
      <c r="D36" s="64">
        <f t="shared" si="2"/>
        <v>2044.8</v>
      </c>
      <c r="E36" s="65">
        <f t="shared" si="3"/>
        <v>1996.88</v>
      </c>
    </row>
    <row r="39" spans="2:10">
      <c r="B39" s="5" t="s">
        <v>33</v>
      </c>
    </row>
    <row r="40" spans="2:10">
      <c r="B40" s="66" t="s">
        <v>34</v>
      </c>
      <c r="C40" s="66" t="s">
        <v>35</v>
      </c>
      <c r="D40" s="66" t="s">
        <v>36</v>
      </c>
      <c r="E40" s="66" t="s">
        <v>37</v>
      </c>
      <c r="G40" s="66" t="s">
        <v>38</v>
      </c>
      <c r="H40" s="66" t="s">
        <v>39</v>
      </c>
      <c r="I40" s="66" t="s">
        <v>40</v>
      </c>
      <c r="J40" s="66" t="s">
        <v>41</v>
      </c>
    </row>
    <row r="41" spans="2:10">
      <c r="B41" s="62" t="s">
        <v>42</v>
      </c>
      <c r="C41" s="62" t="s">
        <v>43</v>
      </c>
      <c r="D41" s="62">
        <v>15</v>
      </c>
      <c r="E41" s="67">
        <v>65</v>
      </c>
      <c r="G41" s="62" t="s">
        <v>44</v>
      </c>
      <c r="H41" s="62">
        <v>32</v>
      </c>
      <c r="I41" s="62" t="s">
        <v>45</v>
      </c>
      <c r="J41" s="67">
        <v>24</v>
      </c>
    </row>
    <row r="42" spans="2:10">
      <c r="B42" s="62" t="s">
        <v>46</v>
      </c>
      <c r="C42" s="62" t="s">
        <v>47</v>
      </c>
      <c r="D42" s="62">
        <v>15</v>
      </c>
      <c r="E42" s="67">
        <v>400</v>
      </c>
      <c r="G42" s="62" t="s">
        <v>48</v>
      </c>
      <c r="H42" s="62">
        <v>48</v>
      </c>
      <c r="I42" s="62" t="s">
        <v>45</v>
      </c>
      <c r="J42" s="67">
        <v>40</v>
      </c>
    </row>
    <row r="43" spans="2:10">
      <c r="B43" s="62" t="s">
        <v>49</v>
      </c>
      <c r="C43" s="62" t="s">
        <v>50</v>
      </c>
      <c r="D43" s="62">
        <v>15</v>
      </c>
      <c r="E43" s="67">
        <v>500</v>
      </c>
      <c r="G43" s="62" t="s">
        <v>51</v>
      </c>
      <c r="H43" s="62">
        <v>48</v>
      </c>
      <c r="I43" s="62" t="s">
        <v>52</v>
      </c>
      <c r="J43" s="67">
        <v>64</v>
      </c>
    </row>
    <row r="44" spans="2:10">
      <c r="B44" s="62" t="s">
        <v>53</v>
      </c>
      <c r="C44" s="62" t="s">
        <v>54</v>
      </c>
      <c r="D44" s="62">
        <v>15</v>
      </c>
      <c r="E44" s="67">
        <v>1130</v>
      </c>
      <c r="G44" s="62" t="s">
        <v>55</v>
      </c>
      <c r="H44" s="62">
        <v>48</v>
      </c>
      <c r="I44" s="62" t="s">
        <v>45</v>
      </c>
      <c r="J44" s="67">
        <v>128</v>
      </c>
    </row>
    <row r="45" spans="2:10">
      <c r="B45" s="62" t="s">
        <v>56</v>
      </c>
      <c r="C45" s="62" t="s">
        <v>57</v>
      </c>
      <c r="D45" s="62">
        <v>15</v>
      </c>
      <c r="E45" s="67">
        <v>2080</v>
      </c>
      <c r="G45" s="62" t="s">
        <v>58</v>
      </c>
      <c r="H45" s="62">
        <v>48</v>
      </c>
      <c r="I45" s="62" t="s">
        <v>52</v>
      </c>
      <c r="J45" s="67">
        <v>192</v>
      </c>
    </row>
    <row r="46" spans="2:10">
      <c r="B46" s="68" t="s">
        <v>59</v>
      </c>
      <c r="G46" s="68" t="s">
        <v>59</v>
      </c>
      <c r="H46" s="4"/>
      <c r="I46" s="4"/>
      <c r="J46" s="4"/>
    </row>
  </sheetData>
  <phoneticPr fontId="1"/>
  <dataValidations count="1">
    <dataValidation type="list" allowBlank="1" sqref="C8" xr:uid="{00000000-0002-0000-0800-000000000000}">
      <formula1>"5分,15分,1時間,3時間"</formula1>
    </dataValidation>
  </dataValidations>
  <hyperlinks>
    <hyperlink ref="B46" r:id="rId1" location="recommended-video-profiles" xr:uid="{00000000-0004-0000-0800-000000000000}"/>
    <hyperlink ref="G46" r:id="rId2" location="audioencoderconfigurationpreset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通信量概算表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Maho Takahashi</cp:lastModifiedBy>
  <dcterms:modified xsi:type="dcterms:W3CDTF">2021-12-07T07:13:08Z</dcterms:modified>
</cp:coreProperties>
</file>